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cuments\"/>
    </mc:Choice>
  </mc:AlternateContent>
  <xr:revisionPtr revIDLastSave="0" documentId="13_ncr:1_{69DE479F-04CB-4044-BFD3-93194CA35736}" xr6:coauthVersionLast="47" xr6:coauthVersionMax="47" xr10:uidLastSave="{00000000-0000-0000-0000-000000000000}"/>
  <bookViews>
    <workbookView xWindow="-110" yWindow="-110" windowWidth="19420" windowHeight="10420" activeTab="2" xr2:uid="{CEEAFB83-0FF1-44FE-AEDB-03AFDD77E4F6}"/>
  </bookViews>
  <sheets>
    <sheet name="Sheet1" sheetId="1" r:id="rId1"/>
    <sheet name="Sheet2" sheetId="2" r:id="rId2"/>
    <sheet name="Sheet3" sheetId="3" r:id="rId3"/>
    <sheet name="Sheet4" sheetId="4" r:id="rId4"/>
  </sheets>
  <definedNames>
    <definedName name="solver_adj" localSheetId="1" hidden="1">Sheet2!$B$13</definedName>
    <definedName name="solver_adj" localSheetId="2" hidden="1">Sheet3!$B$13</definedName>
    <definedName name="solver_cvg" localSheetId="1" hidden="1">0.0001</definedName>
    <definedName name="solver_cvg" localSheetId="2" hidden="1">0.0001</definedName>
    <definedName name="solver_drv" localSheetId="1" hidden="1">1</definedName>
    <definedName name="solver_drv" localSheetId="2" hidden="1">1</definedName>
    <definedName name="solver_eng" localSheetId="1" hidden="1">1</definedName>
    <definedName name="solver_eng" localSheetId="2" hidden="1">1</definedName>
    <definedName name="solver_est" localSheetId="1" hidden="1">1</definedName>
    <definedName name="solver_est" localSheetId="2" hidden="1">1</definedName>
    <definedName name="solver_itr" localSheetId="1" hidden="1">2147483647</definedName>
    <definedName name="solver_itr" localSheetId="2" hidden="1">2147483647</definedName>
    <definedName name="solver_mip" localSheetId="1" hidden="1">2147483647</definedName>
    <definedName name="solver_mip" localSheetId="2" hidden="1">2147483647</definedName>
    <definedName name="solver_mni" localSheetId="1" hidden="1">30</definedName>
    <definedName name="solver_mni" localSheetId="2" hidden="1">30</definedName>
    <definedName name="solver_mrt" localSheetId="1" hidden="1">0.075</definedName>
    <definedName name="solver_mrt" localSheetId="2" hidden="1">0.075</definedName>
    <definedName name="solver_msl" localSheetId="1" hidden="1">2</definedName>
    <definedName name="solver_msl" localSheetId="2" hidden="1">2</definedName>
    <definedName name="solver_neg" localSheetId="1" hidden="1">1</definedName>
    <definedName name="solver_neg" localSheetId="2" hidden="1">1</definedName>
    <definedName name="solver_nod" localSheetId="1" hidden="1">2147483647</definedName>
    <definedName name="solver_nod" localSheetId="2" hidden="1">2147483647</definedName>
    <definedName name="solver_num" localSheetId="1" hidden="1">0</definedName>
    <definedName name="solver_num" localSheetId="2" hidden="1">0</definedName>
    <definedName name="solver_nwt" localSheetId="1" hidden="1">1</definedName>
    <definedName name="solver_nwt" localSheetId="2" hidden="1">1</definedName>
    <definedName name="solver_opt" localSheetId="1" hidden="1">Sheet2!$B$32</definedName>
    <definedName name="solver_opt" localSheetId="2" hidden="1">Sheet3!$B$33</definedName>
    <definedName name="solver_pre" localSheetId="1" hidden="1">0.000001</definedName>
    <definedName name="solver_pre" localSheetId="2" hidden="1">0.000001</definedName>
    <definedName name="solver_rbv" localSheetId="1" hidden="1">1</definedName>
    <definedName name="solver_rbv" localSheetId="2" hidden="1">1</definedName>
    <definedName name="solver_rlx" localSheetId="1" hidden="1">2</definedName>
    <definedName name="solver_rlx" localSheetId="2" hidden="1">2</definedName>
    <definedName name="solver_rsd" localSheetId="1" hidden="1">0</definedName>
    <definedName name="solver_rsd" localSheetId="2" hidden="1">0</definedName>
    <definedName name="solver_scl" localSheetId="1" hidden="1">1</definedName>
    <definedName name="solver_scl" localSheetId="2" hidden="1">1</definedName>
    <definedName name="solver_sho" localSheetId="1" hidden="1">2</definedName>
    <definedName name="solver_sho" localSheetId="2" hidden="1">2</definedName>
    <definedName name="solver_ssz" localSheetId="1" hidden="1">100</definedName>
    <definedName name="solver_ssz" localSheetId="2" hidden="1">100</definedName>
    <definedName name="solver_tim" localSheetId="1" hidden="1">2147483647</definedName>
    <definedName name="solver_tim" localSheetId="2" hidden="1">2147483647</definedName>
    <definedName name="solver_tol" localSheetId="1" hidden="1">0.01</definedName>
    <definedName name="solver_tol" localSheetId="2" hidden="1">0.01</definedName>
    <definedName name="solver_typ" localSheetId="1" hidden="1">3</definedName>
    <definedName name="solver_typ" localSheetId="2" hidden="1">3</definedName>
    <definedName name="solver_val" localSheetId="1" hidden="1">0</definedName>
    <definedName name="solver_val" localSheetId="2" hidden="1">0.0786</definedName>
    <definedName name="solver_ver" localSheetId="1" hidden="1">3</definedName>
    <definedName name="solver_ver" localSheetId="2" hidden="1">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4" l="1"/>
  <c r="B9" i="4"/>
  <c r="B28" i="4" s="1"/>
  <c r="D8" i="4"/>
  <c r="B8" i="4"/>
  <c r="B27" i="4" s="1"/>
  <c r="B7" i="4"/>
  <c r="B26" i="4" s="1"/>
  <c r="B29" i="4" s="1"/>
  <c r="D3" i="4"/>
  <c r="B22" i="4" s="1"/>
  <c r="C3" i="4"/>
  <c r="B18" i="4" s="1"/>
  <c r="D2" i="4"/>
  <c r="B21" i="4" s="1"/>
  <c r="C2" i="4"/>
  <c r="B17" i="4" s="1"/>
  <c r="B22" i="3"/>
  <c r="B17" i="3"/>
  <c r="B9" i="3"/>
  <c r="B28" i="3" s="1"/>
  <c r="B8" i="3"/>
  <c r="B27" i="3" s="1"/>
  <c r="B7" i="3"/>
  <c r="B26" i="3" s="1"/>
  <c r="D3" i="3"/>
  <c r="C3" i="3"/>
  <c r="B18" i="3" s="1"/>
  <c r="D2" i="3"/>
  <c r="B21" i="3" s="1"/>
  <c r="B23" i="3" s="1"/>
  <c r="C2" i="3"/>
  <c r="B34" i="1"/>
  <c r="B29" i="3" l="1"/>
  <c r="B19" i="4"/>
  <c r="B23" i="4"/>
  <c r="B19" i="3"/>
  <c r="B24" i="3" s="1"/>
  <c r="B30" i="3" s="1"/>
  <c r="B24" i="4" l="1"/>
  <c r="B30" i="4" s="1"/>
  <c r="B31" i="3"/>
  <c r="B32" i="3" s="1"/>
  <c r="B33" i="3" s="1"/>
  <c r="B31" i="4" l="1"/>
  <c r="B32" i="4" s="1"/>
  <c r="B33" i="4" s="1"/>
  <c r="B27" i="2"/>
  <c r="B26" i="2"/>
  <c r="B21" i="2"/>
  <c r="B18" i="2"/>
  <c r="B17" i="2"/>
  <c r="D3" i="2"/>
  <c r="D2" i="2"/>
  <c r="C3" i="2"/>
  <c r="C2" i="2"/>
  <c r="B8" i="2"/>
  <c r="B7" i="2"/>
  <c r="B22" i="2"/>
  <c r="B9" i="2"/>
  <c r="B28" i="2" s="1"/>
  <c r="B30" i="1"/>
  <c r="B29" i="1"/>
  <c r="B22" i="1"/>
  <c r="B21" i="1"/>
  <c r="B23" i="1" s="1"/>
  <c r="B18" i="1"/>
  <c r="B17" i="1"/>
  <c r="B19" i="1" s="1"/>
  <c r="B24" i="1" s="1"/>
  <c r="B9" i="1"/>
  <c r="B28" i="1" s="1"/>
  <c r="B29" i="2" l="1"/>
  <c r="B23" i="2"/>
  <c r="B19" i="2"/>
  <c r="B24" i="2" s="1"/>
  <c r="B30" i="2" s="1"/>
  <c r="B31" i="2" s="1"/>
  <c r="B32" i="2" s="1"/>
  <c r="B31" i="1"/>
  <c r="B32" i="1" s="1"/>
</calcChain>
</file>

<file path=xl/sharedStrings.xml><?xml version="1.0" encoding="utf-8"?>
<sst xmlns="http://schemas.openxmlformats.org/spreadsheetml/2006/main" count="123" uniqueCount="29">
  <si>
    <t>Quantity</t>
  </si>
  <si>
    <t>Price (in euros)</t>
  </si>
  <si>
    <t>Production cost (in NOK)</t>
  </si>
  <si>
    <t>Gearboxes</t>
  </si>
  <si>
    <t>Propellers</t>
  </si>
  <si>
    <t>Administrative costs</t>
  </si>
  <si>
    <t>Labor cost</t>
  </si>
  <si>
    <t>Depreciation expense</t>
  </si>
  <si>
    <t>Tax rate</t>
  </si>
  <si>
    <t>Spot rate</t>
  </si>
  <si>
    <t>NOK/eur</t>
  </si>
  <si>
    <t>Revenue:</t>
  </si>
  <si>
    <t>Gearbox sales</t>
  </si>
  <si>
    <t>Propeller sales</t>
  </si>
  <si>
    <t>Total revenue</t>
  </si>
  <si>
    <t>Cost of sales:</t>
  </si>
  <si>
    <t>Gearbox manufacturing cost</t>
  </si>
  <si>
    <t>Propeller manufacturing cost</t>
  </si>
  <si>
    <t>Total cost of sales</t>
  </si>
  <si>
    <t>Gross margin</t>
  </si>
  <si>
    <t>Values in NOK</t>
  </si>
  <si>
    <t>Labor costs</t>
  </si>
  <si>
    <t>Pre-tax profit</t>
  </si>
  <si>
    <t>Administrative expenses:</t>
  </si>
  <si>
    <t>Tax expense</t>
  </si>
  <si>
    <t>After-tax profit margin</t>
  </si>
  <si>
    <t>Total administrative expenses</t>
  </si>
  <si>
    <t>Profit margin</t>
  </si>
  <si>
    <t>After-tax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</si>
</sst>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  <numFmt numFmtId="171" formatCode="0.0000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">
    <xf numFmtId="0" fontId="0" fillId="0" borderId="0" xfId="0"/>
    <xf numFmtId="43" fontId="0" fillId="0" borderId="0" xfId="1" applyFont="1"/>
    <xf numFmtId="165" fontId="0" fillId="0" borderId="0" xfId="1" applyNumberFormat="1" applyFont="1"/>
    <xf numFmtId="9" fontId="0" fillId="0" borderId="0" xfId="2" applyFont="1"/>
    <xf numFmtId="43" fontId="0" fillId="0" borderId="1" xfId="1" applyFont="1" applyBorder="1"/>
    <xf numFmtId="0" fontId="2" fillId="0" borderId="0" xfId="0" applyFont="1"/>
    <xf numFmtId="43" fontId="0" fillId="0" borderId="2" xfId="1" applyFont="1" applyBorder="1"/>
    <xf numFmtId="0" fontId="0" fillId="0" borderId="1" xfId="0" applyBorder="1"/>
    <xf numFmtId="0" fontId="0" fillId="0" borderId="2" xfId="0" applyBorder="1"/>
    <xf numFmtId="166" fontId="0" fillId="0" borderId="0" xfId="1" applyNumberFormat="1" applyFont="1"/>
    <xf numFmtId="167" fontId="0" fillId="0" borderId="0" xfId="1" applyNumberFormat="1" applyFont="1"/>
    <xf numFmtId="43" fontId="0" fillId="0" borderId="0" xfId="0" applyNumberFormat="1"/>
    <xf numFmtId="10" fontId="0" fillId="0" borderId="0" xfId="2" applyNumberFormat="1" applyFont="1"/>
    <xf numFmtId="171" fontId="0" fillId="0" borderId="0" xfId="2" applyNumberFormat="1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1A9526-842C-4579-B93E-2BFFB160AE8F}">
  <dimension ref="A1:F34"/>
  <sheetViews>
    <sheetView topLeftCell="A15" workbookViewId="0">
      <selection activeCell="B34" sqref="B34"/>
    </sheetView>
  </sheetViews>
  <sheetFormatPr defaultRowHeight="14.5" x14ac:dyDescent="0.35"/>
  <cols>
    <col min="1" max="1" width="25.1796875" bestFit="1" customWidth="1"/>
    <col min="2" max="2" width="14.6328125" style="1" bestFit="1" customWidth="1"/>
    <col min="3" max="3" width="9.08984375" style="2" bestFit="1" customWidth="1"/>
    <col min="4" max="4" width="10.08984375" style="2" bestFit="1" customWidth="1"/>
  </cols>
  <sheetData>
    <row r="1" spans="1:6" x14ac:dyDescent="0.35">
      <c r="B1" s="1" t="s">
        <v>0</v>
      </c>
      <c r="C1" s="2" t="s">
        <v>1</v>
      </c>
      <c r="D1" s="2" t="s">
        <v>2</v>
      </c>
    </row>
    <row r="2" spans="1:6" x14ac:dyDescent="0.35">
      <c r="A2" t="s">
        <v>3</v>
      </c>
      <c r="B2" s="1">
        <v>12000</v>
      </c>
      <c r="C2" s="2">
        <v>4000</v>
      </c>
      <c r="D2" s="2">
        <v>19000</v>
      </c>
    </row>
    <row r="3" spans="1:6" x14ac:dyDescent="0.35">
      <c r="A3" t="s">
        <v>4</v>
      </c>
      <c r="B3" s="1">
        <v>8000</v>
      </c>
      <c r="C3" s="2">
        <v>6000</v>
      </c>
      <c r="D3" s="2">
        <v>21000</v>
      </c>
    </row>
    <row r="6" spans="1:6" x14ac:dyDescent="0.35">
      <c r="A6" t="s">
        <v>5</v>
      </c>
    </row>
    <row r="7" spans="1:6" x14ac:dyDescent="0.35">
      <c r="A7" t="s">
        <v>6</v>
      </c>
      <c r="B7" s="1">
        <v>300000000</v>
      </c>
    </row>
    <row r="8" spans="1:6" x14ac:dyDescent="0.35">
      <c r="A8" t="s">
        <v>5</v>
      </c>
      <c r="B8" s="1">
        <v>70000000</v>
      </c>
    </row>
    <row r="9" spans="1:6" x14ac:dyDescent="0.35">
      <c r="A9" t="s">
        <v>7</v>
      </c>
      <c r="B9" s="1">
        <f>400000000/5</f>
        <v>80000000</v>
      </c>
    </row>
    <row r="12" spans="1:6" x14ac:dyDescent="0.35">
      <c r="A12" t="s">
        <v>8</v>
      </c>
      <c r="B12" s="3">
        <v>0.22</v>
      </c>
    </row>
    <row r="13" spans="1:6" x14ac:dyDescent="0.35">
      <c r="A13" t="s">
        <v>9</v>
      </c>
      <c r="B13" s="1">
        <v>9.8000000000000007</v>
      </c>
      <c r="C13" s="2" t="s">
        <v>10</v>
      </c>
    </row>
    <row r="15" spans="1:6" x14ac:dyDescent="0.35">
      <c r="B15" s="1" t="s">
        <v>20</v>
      </c>
    </row>
    <row r="16" spans="1:6" x14ac:dyDescent="0.35">
      <c r="A16" s="5" t="s">
        <v>11</v>
      </c>
      <c r="F16" s="11"/>
    </row>
    <row r="17" spans="1:6" x14ac:dyDescent="0.35">
      <c r="A17" t="s">
        <v>12</v>
      </c>
      <c r="B17" s="1">
        <f>B$13*C2*B2</f>
        <v>470400000</v>
      </c>
      <c r="F17" s="11"/>
    </row>
    <row r="18" spans="1:6" x14ac:dyDescent="0.35">
      <c r="A18" t="s">
        <v>13</v>
      </c>
      <c r="B18" s="1">
        <f>B$13*C3*B3</f>
        <v>470400000.00000006</v>
      </c>
    </row>
    <row r="19" spans="1:6" x14ac:dyDescent="0.35">
      <c r="A19" s="7" t="s">
        <v>14</v>
      </c>
      <c r="B19" s="4">
        <f>B17+B18</f>
        <v>940800000</v>
      </c>
    </row>
    <row r="20" spans="1:6" x14ac:dyDescent="0.35">
      <c r="A20" s="5" t="s">
        <v>15</v>
      </c>
    </row>
    <row r="21" spans="1:6" x14ac:dyDescent="0.35">
      <c r="A21" t="s">
        <v>16</v>
      </c>
      <c r="B21" s="1">
        <f>D2*B2</f>
        <v>228000000</v>
      </c>
    </row>
    <row r="22" spans="1:6" x14ac:dyDescent="0.35">
      <c r="A22" t="s">
        <v>17</v>
      </c>
      <c r="B22" s="1">
        <f>D3*B3</f>
        <v>168000000</v>
      </c>
    </row>
    <row r="23" spans="1:6" x14ac:dyDescent="0.35">
      <c r="A23" s="7" t="s">
        <v>18</v>
      </c>
      <c r="B23" s="4">
        <f>B21+B22</f>
        <v>396000000</v>
      </c>
    </row>
    <row r="24" spans="1:6" x14ac:dyDescent="0.35">
      <c r="A24" s="7" t="s">
        <v>19</v>
      </c>
      <c r="B24" s="4">
        <f>B19-B23</f>
        <v>544800000</v>
      </c>
    </row>
    <row r="25" spans="1:6" x14ac:dyDescent="0.35">
      <c r="A25" s="5" t="s">
        <v>23</v>
      </c>
    </row>
    <row r="26" spans="1:6" x14ac:dyDescent="0.35">
      <c r="A26" t="s">
        <v>21</v>
      </c>
      <c r="B26" s="1">
        <v>300000000</v>
      </c>
    </row>
    <row r="27" spans="1:6" x14ac:dyDescent="0.35">
      <c r="A27" t="s">
        <v>5</v>
      </c>
      <c r="B27" s="1">
        <v>70000000</v>
      </c>
    </row>
    <row r="28" spans="1:6" x14ac:dyDescent="0.35">
      <c r="A28" t="s">
        <v>7</v>
      </c>
      <c r="B28" s="1">
        <f>B9</f>
        <v>80000000</v>
      </c>
    </row>
    <row r="29" spans="1:6" x14ac:dyDescent="0.35">
      <c r="A29" t="s">
        <v>26</v>
      </c>
      <c r="B29" s="1">
        <f>SUM(B26:B28)</f>
        <v>450000000</v>
      </c>
    </row>
    <row r="30" spans="1:6" x14ac:dyDescent="0.35">
      <c r="A30" s="7" t="s">
        <v>22</v>
      </c>
      <c r="B30" s="4">
        <f>B24-B29</f>
        <v>94800000</v>
      </c>
    </row>
    <row r="31" spans="1:6" x14ac:dyDescent="0.35">
      <c r="A31" s="7" t="s">
        <v>24</v>
      </c>
      <c r="B31" s="1">
        <f>B12*B30</f>
        <v>20856000</v>
      </c>
    </row>
    <row r="32" spans="1:6" ht="15" thickBot="1" x14ac:dyDescent="0.4">
      <c r="A32" s="8" t="s">
        <v>25</v>
      </c>
      <c r="B32" s="6">
        <f>B30-B31</f>
        <v>73944000</v>
      </c>
    </row>
    <row r="33" spans="1:2" ht="15" thickTop="1" x14ac:dyDescent="0.35"/>
    <row r="34" spans="1:2" x14ac:dyDescent="0.35">
      <c r="A34" t="s">
        <v>27</v>
      </c>
      <c r="B34" s="12">
        <f>B32/B19</f>
        <v>7.8596938775510203E-2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8EF08A-250D-4D2A-AC47-14D581D11ECA}">
  <dimension ref="A1:J33"/>
  <sheetViews>
    <sheetView workbookViewId="0">
      <selection activeCell="J5" sqref="J4:J5"/>
    </sheetView>
  </sheetViews>
  <sheetFormatPr defaultRowHeight="14.5" x14ac:dyDescent="0.35"/>
  <cols>
    <col min="1" max="1" width="25.1796875" bestFit="1" customWidth="1"/>
    <col min="2" max="2" width="14.6328125" style="1" bestFit="1" customWidth="1"/>
    <col min="3" max="3" width="14.6328125" style="2" bestFit="1" customWidth="1"/>
    <col min="4" max="4" width="22.6328125" style="2" bestFit="1" customWidth="1"/>
  </cols>
  <sheetData>
    <row r="1" spans="1:10" x14ac:dyDescent="0.35">
      <c r="B1" s="1" t="s">
        <v>0</v>
      </c>
      <c r="C1" s="2" t="s">
        <v>1</v>
      </c>
      <c r="D1" s="2" t="s">
        <v>2</v>
      </c>
    </row>
    <row r="2" spans="1:10" x14ac:dyDescent="0.35">
      <c r="A2" t="s">
        <v>3</v>
      </c>
      <c r="B2" s="1">
        <v>12000</v>
      </c>
      <c r="C2" s="2">
        <f>1.011*4000</f>
        <v>4043.9999999999995</v>
      </c>
      <c r="D2" s="2">
        <f>1.035*19000</f>
        <v>19665</v>
      </c>
    </row>
    <row r="3" spans="1:10" x14ac:dyDescent="0.35">
      <c r="A3" t="s">
        <v>4</v>
      </c>
      <c r="B3" s="1">
        <v>8000</v>
      </c>
      <c r="C3" s="2">
        <f>1.011*6000</f>
        <v>6065.9999999999991</v>
      </c>
      <c r="D3" s="2">
        <f>1.035*21000</f>
        <v>21735</v>
      </c>
    </row>
    <row r="5" spans="1:10" x14ac:dyDescent="0.35">
      <c r="J5" s="9"/>
    </row>
    <row r="6" spans="1:10" x14ac:dyDescent="0.35">
      <c r="A6" t="s">
        <v>5</v>
      </c>
    </row>
    <row r="7" spans="1:10" x14ac:dyDescent="0.35">
      <c r="A7" t="s">
        <v>6</v>
      </c>
      <c r="B7" s="1">
        <f>1.035*300000000</f>
        <v>310500000</v>
      </c>
    </row>
    <row r="8" spans="1:10" x14ac:dyDescent="0.35">
      <c r="A8" t="s">
        <v>5</v>
      </c>
      <c r="B8" s="1">
        <f>1.035*70000000</f>
        <v>72450000</v>
      </c>
      <c r="D8" s="9"/>
    </row>
    <row r="9" spans="1:10" x14ac:dyDescent="0.35">
      <c r="A9" t="s">
        <v>7</v>
      </c>
      <c r="B9" s="1">
        <f>400000000/5</f>
        <v>80000000</v>
      </c>
    </row>
    <row r="12" spans="1:10" x14ac:dyDescent="0.35">
      <c r="A12" t="s">
        <v>8</v>
      </c>
      <c r="B12" s="3">
        <v>0.22</v>
      </c>
    </row>
    <row r="13" spans="1:10" x14ac:dyDescent="0.35">
      <c r="A13" t="s">
        <v>9</v>
      </c>
      <c r="B13" s="10">
        <v>8.9928494889548265</v>
      </c>
      <c r="C13" s="2" t="s">
        <v>10</v>
      </c>
    </row>
    <row r="15" spans="1:10" x14ac:dyDescent="0.35">
      <c r="B15" s="1" t="s">
        <v>20</v>
      </c>
    </row>
    <row r="16" spans="1:10" x14ac:dyDescent="0.35">
      <c r="A16" s="5" t="s">
        <v>11</v>
      </c>
    </row>
    <row r="17" spans="1:2" x14ac:dyDescent="0.35">
      <c r="A17" t="s">
        <v>12</v>
      </c>
      <c r="B17" s="1">
        <f>B$13*C2*B2</f>
        <v>436404999.99999976</v>
      </c>
    </row>
    <row r="18" spans="1:2" x14ac:dyDescent="0.35">
      <c r="A18" t="s">
        <v>13</v>
      </c>
      <c r="B18" s="1">
        <f>B$13*C3*B3</f>
        <v>436404999.99999976</v>
      </c>
    </row>
    <row r="19" spans="1:2" x14ac:dyDescent="0.35">
      <c r="A19" s="7" t="s">
        <v>14</v>
      </c>
      <c r="B19" s="4">
        <f>B17+B18</f>
        <v>872809999.99999952</v>
      </c>
    </row>
    <row r="20" spans="1:2" x14ac:dyDescent="0.35">
      <c r="A20" s="5" t="s">
        <v>15</v>
      </c>
    </row>
    <row r="21" spans="1:2" x14ac:dyDescent="0.35">
      <c r="A21" t="s">
        <v>16</v>
      </c>
      <c r="B21" s="1">
        <f>D2*B2</f>
        <v>235980000</v>
      </c>
    </row>
    <row r="22" spans="1:2" x14ac:dyDescent="0.35">
      <c r="A22" t="s">
        <v>17</v>
      </c>
      <c r="B22" s="1">
        <f>D3*B3</f>
        <v>173880000</v>
      </c>
    </row>
    <row r="23" spans="1:2" x14ac:dyDescent="0.35">
      <c r="A23" s="7" t="s">
        <v>18</v>
      </c>
      <c r="B23" s="4">
        <f>B21+B22</f>
        <v>409860000</v>
      </c>
    </row>
    <row r="24" spans="1:2" x14ac:dyDescent="0.35">
      <c r="A24" s="7" t="s">
        <v>19</v>
      </c>
      <c r="B24" s="4">
        <f>B19-B23</f>
        <v>462949999.99999952</v>
      </c>
    </row>
    <row r="25" spans="1:2" x14ac:dyDescent="0.35">
      <c r="A25" s="5" t="s">
        <v>23</v>
      </c>
    </row>
    <row r="26" spans="1:2" x14ac:dyDescent="0.35">
      <c r="A26" t="s">
        <v>21</v>
      </c>
      <c r="B26" s="1">
        <f>B7</f>
        <v>310500000</v>
      </c>
    </row>
    <row r="27" spans="1:2" x14ac:dyDescent="0.35">
      <c r="A27" t="s">
        <v>5</v>
      </c>
      <c r="B27" s="1">
        <f>B8</f>
        <v>72450000</v>
      </c>
    </row>
    <row r="28" spans="1:2" x14ac:dyDescent="0.35">
      <c r="A28" t="s">
        <v>7</v>
      </c>
      <c r="B28" s="1">
        <f>B9</f>
        <v>80000000</v>
      </c>
    </row>
    <row r="29" spans="1:2" x14ac:dyDescent="0.35">
      <c r="A29" t="s">
        <v>26</v>
      </c>
      <c r="B29" s="1">
        <f>SUM(B26:B28)</f>
        <v>462950000</v>
      </c>
    </row>
    <row r="30" spans="1:2" x14ac:dyDescent="0.35">
      <c r="A30" s="7" t="s">
        <v>22</v>
      </c>
      <c r="B30" s="4">
        <f>B24-B29</f>
        <v>-4.76837158203125E-7</v>
      </c>
    </row>
    <row r="31" spans="1:2" x14ac:dyDescent="0.35">
      <c r="A31" s="7" t="s">
        <v>24</v>
      </c>
      <c r="B31" s="1">
        <f>B12*B30</f>
        <v>-1.049041748046875E-7</v>
      </c>
    </row>
    <row r="32" spans="1:2" ht="15" thickBot="1" x14ac:dyDescent="0.4">
      <c r="A32" s="8" t="s">
        <v>25</v>
      </c>
      <c r="B32" s="6">
        <f>B30-B31</f>
        <v>-3.7193298339843751E-7</v>
      </c>
    </row>
    <row r="33" ht="15" thickTop="1" x14ac:dyDescent="0.35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92FC73-6995-4AE2-915C-AE24FBC6DBFF}">
  <dimension ref="A1:D33"/>
  <sheetViews>
    <sheetView tabSelected="1" workbookViewId="0">
      <selection activeCell="D8" sqref="D8"/>
    </sheetView>
  </sheetViews>
  <sheetFormatPr defaultRowHeight="14.5" x14ac:dyDescent="0.35"/>
  <cols>
    <col min="1" max="1" width="25.1796875" bestFit="1" customWidth="1"/>
    <col min="2" max="2" width="14.6328125" style="1" bestFit="1" customWidth="1"/>
    <col min="3" max="3" width="14.6328125" style="2" bestFit="1" customWidth="1"/>
    <col min="4" max="4" width="22.6328125" style="2" bestFit="1" customWidth="1"/>
  </cols>
  <sheetData>
    <row r="1" spans="1:4" x14ac:dyDescent="0.35">
      <c r="B1" s="1" t="s">
        <v>0</v>
      </c>
      <c r="C1" s="2" t="s">
        <v>1</v>
      </c>
      <c r="D1" s="2" t="s">
        <v>2</v>
      </c>
    </row>
    <row r="2" spans="1:4" x14ac:dyDescent="0.35">
      <c r="A2" t="s">
        <v>3</v>
      </c>
      <c r="B2" s="1">
        <v>12000</v>
      </c>
      <c r="C2" s="2">
        <f>1.011*4000</f>
        <v>4043.9999999999995</v>
      </c>
      <c r="D2" s="2">
        <f>1.035*19000</f>
        <v>19665</v>
      </c>
    </row>
    <row r="3" spans="1:4" x14ac:dyDescent="0.35">
      <c r="A3" t="s">
        <v>4</v>
      </c>
      <c r="B3" s="1">
        <v>8000</v>
      </c>
      <c r="C3" s="2">
        <f>1.011*6000</f>
        <v>6065.9999999999991</v>
      </c>
      <c r="D3" s="2">
        <f>1.035*21000</f>
        <v>21735</v>
      </c>
    </row>
    <row r="6" spans="1:4" x14ac:dyDescent="0.35">
      <c r="A6" t="s">
        <v>5</v>
      </c>
    </row>
    <row r="7" spans="1:4" x14ac:dyDescent="0.35">
      <c r="A7" t="s">
        <v>6</v>
      </c>
      <c r="B7" s="1">
        <f>1.035*300000000</f>
        <v>310500000</v>
      </c>
    </row>
    <row r="8" spans="1:4" x14ac:dyDescent="0.35">
      <c r="A8" t="s">
        <v>5</v>
      </c>
      <c r="B8" s="1">
        <f>1.035*70000000</f>
        <v>72450000</v>
      </c>
      <c r="D8" s="9"/>
    </row>
    <row r="9" spans="1:4" x14ac:dyDescent="0.35">
      <c r="A9" t="s">
        <v>7</v>
      </c>
      <c r="B9" s="1">
        <f>400000000/5</f>
        <v>80000000</v>
      </c>
    </row>
    <row r="12" spans="1:4" x14ac:dyDescent="0.35">
      <c r="A12" t="s">
        <v>8</v>
      </c>
      <c r="B12" s="3">
        <v>0.22</v>
      </c>
    </row>
    <row r="13" spans="1:4" x14ac:dyDescent="0.35">
      <c r="A13" t="s">
        <v>9</v>
      </c>
      <c r="B13" s="10">
        <v>10.00060323716062</v>
      </c>
      <c r="C13" s="2" t="s">
        <v>10</v>
      </c>
    </row>
    <row r="15" spans="1:4" x14ac:dyDescent="0.35">
      <c r="B15" s="1" t="s">
        <v>20</v>
      </c>
    </row>
    <row r="16" spans="1:4" x14ac:dyDescent="0.35">
      <c r="A16" s="5" t="s">
        <v>11</v>
      </c>
    </row>
    <row r="17" spans="1:2" x14ac:dyDescent="0.35">
      <c r="A17" t="s">
        <v>12</v>
      </c>
      <c r="B17" s="1">
        <f>B$13*C2*B2</f>
        <v>485309273.89293051</v>
      </c>
    </row>
    <row r="18" spans="1:2" x14ac:dyDescent="0.35">
      <c r="A18" t="s">
        <v>13</v>
      </c>
      <c r="B18" s="1">
        <f>B$13*C3*B3</f>
        <v>485309273.89293045</v>
      </c>
    </row>
    <row r="19" spans="1:2" x14ac:dyDescent="0.35">
      <c r="A19" s="7" t="s">
        <v>14</v>
      </c>
      <c r="B19" s="4">
        <f>B17+B18</f>
        <v>970618547.78586102</v>
      </c>
    </row>
    <row r="20" spans="1:2" x14ac:dyDescent="0.35">
      <c r="A20" s="5" t="s">
        <v>15</v>
      </c>
    </row>
    <row r="21" spans="1:2" x14ac:dyDescent="0.35">
      <c r="A21" t="s">
        <v>16</v>
      </c>
      <c r="B21" s="1">
        <f>D2*B2</f>
        <v>235980000</v>
      </c>
    </row>
    <row r="22" spans="1:2" x14ac:dyDescent="0.35">
      <c r="A22" t="s">
        <v>17</v>
      </c>
      <c r="B22" s="1">
        <f>D3*B3</f>
        <v>173880000</v>
      </c>
    </row>
    <row r="23" spans="1:2" x14ac:dyDescent="0.35">
      <c r="A23" s="7" t="s">
        <v>18</v>
      </c>
      <c r="B23" s="4">
        <f>B21+B22</f>
        <v>409860000</v>
      </c>
    </row>
    <row r="24" spans="1:2" x14ac:dyDescent="0.35">
      <c r="A24" s="7" t="s">
        <v>19</v>
      </c>
      <c r="B24" s="4">
        <f>B19-B23</f>
        <v>560758547.78586102</v>
      </c>
    </row>
    <row r="25" spans="1:2" x14ac:dyDescent="0.35">
      <c r="A25" s="5" t="s">
        <v>23</v>
      </c>
    </row>
    <row r="26" spans="1:2" x14ac:dyDescent="0.35">
      <c r="A26" t="s">
        <v>21</v>
      </c>
      <c r="B26" s="1">
        <f>B7</f>
        <v>310500000</v>
      </c>
    </row>
    <row r="27" spans="1:2" x14ac:dyDescent="0.35">
      <c r="A27" t="s">
        <v>5</v>
      </c>
      <c r="B27" s="1">
        <f>B8</f>
        <v>72450000</v>
      </c>
    </row>
    <row r="28" spans="1:2" x14ac:dyDescent="0.35">
      <c r="A28" t="s">
        <v>7</v>
      </c>
      <c r="B28" s="1">
        <f>B9</f>
        <v>80000000</v>
      </c>
    </row>
    <row r="29" spans="1:2" x14ac:dyDescent="0.35">
      <c r="A29" t="s">
        <v>26</v>
      </c>
      <c r="B29" s="1">
        <f>SUM(B26:B28)</f>
        <v>462950000</v>
      </c>
    </row>
    <row r="30" spans="1:2" x14ac:dyDescent="0.35">
      <c r="A30" s="7" t="s">
        <v>22</v>
      </c>
      <c r="B30" s="4">
        <f>B24-B29</f>
        <v>97808547.785861015</v>
      </c>
    </row>
    <row r="31" spans="1:2" x14ac:dyDescent="0.35">
      <c r="A31" s="7" t="s">
        <v>24</v>
      </c>
      <c r="B31" s="1">
        <f>B12*B30</f>
        <v>21517880.512889422</v>
      </c>
    </row>
    <row r="32" spans="1:2" ht="15" thickBot="1" x14ac:dyDescent="0.4">
      <c r="A32" s="8" t="s">
        <v>25</v>
      </c>
      <c r="B32" s="6">
        <f>B30-B31</f>
        <v>76290667.2729716</v>
      </c>
    </row>
    <row r="33" spans="1:2" ht="15" thickTop="1" x14ac:dyDescent="0.35">
      <c r="A33" t="s">
        <v>27</v>
      </c>
      <c r="B33" s="13">
        <f>B32/B19</f>
        <v>7.8600050912897804E-2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0E4A47-46A4-4905-BE39-D1B0BE76E9A5}">
  <dimension ref="A1:H33"/>
  <sheetViews>
    <sheetView workbookViewId="0">
      <selection activeCell="B33" sqref="A15:B33"/>
    </sheetView>
  </sheetViews>
  <sheetFormatPr defaultRowHeight="14.5" x14ac:dyDescent="0.35"/>
  <cols>
    <col min="1" max="1" width="25.1796875" bestFit="1" customWidth="1"/>
    <col min="2" max="2" width="14.6328125" style="1" bestFit="1" customWidth="1"/>
    <col min="3" max="3" width="14.6328125" style="2" bestFit="1" customWidth="1"/>
    <col min="4" max="4" width="22.6328125" style="2" bestFit="1" customWidth="1"/>
  </cols>
  <sheetData>
    <row r="1" spans="1:8" x14ac:dyDescent="0.35">
      <c r="B1" s="1" t="s">
        <v>0</v>
      </c>
      <c r="C1" s="2" t="s">
        <v>1</v>
      </c>
      <c r="D1" s="2" t="s">
        <v>2</v>
      </c>
    </row>
    <row r="2" spans="1:8" x14ac:dyDescent="0.35">
      <c r="A2" t="s">
        <v>3</v>
      </c>
      <c r="B2" s="1">
        <v>12000</v>
      </c>
      <c r="C2" s="2">
        <f>1.011*4000</f>
        <v>4043.9999999999995</v>
      </c>
      <c r="D2" s="2">
        <f>1.035*19000</f>
        <v>19665</v>
      </c>
    </row>
    <row r="3" spans="1:8" x14ac:dyDescent="0.35">
      <c r="A3" t="s">
        <v>4</v>
      </c>
      <c r="B3" s="1">
        <v>8000</v>
      </c>
      <c r="C3" s="2">
        <f>1.011*6000</f>
        <v>6065.9999999999991</v>
      </c>
      <c r="D3" s="2">
        <f>1.035*21000</f>
        <v>21735</v>
      </c>
    </row>
    <row r="6" spans="1:8" x14ac:dyDescent="0.35">
      <c r="A6" t="s">
        <v>5</v>
      </c>
    </row>
    <row r="7" spans="1:8" x14ac:dyDescent="0.35">
      <c r="A7" t="s">
        <v>6</v>
      </c>
      <c r="B7" s="1">
        <f>1.035*300000000</f>
        <v>310500000</v>
      </c>
    </row>
    <row r="8" spans="1:8" x14ac:dyDescent="0.35">
      <c r="A8" t="s">
        <v>5</v>
      </c>
      <c r="B8" s="1">
        <f>1.035*70000000</f>
        <v>72450000</v>
      </c>
      <c r="D8" s="9">
        <f>1.1/100</f>
        <v>1.1000000000000001E-2</v>
      </c>
    </row>
    <row r="9" spans="1:8" x14ac:dyDescent="0.35">
      <c r="A9" t="s">
        <v>7</v>
      </c>
      <c r="B9" s="1">
        <f>400000000/5</f>
        <v>80000000</v>
      </c>
    </row>
    <row r="10" spans="1:8" x14ac:dyDescent="0.35">
      <c r="H10">
        <f>3.5-1.1</f>
        <v>2.4</v>
      </c>
    </row>
    <row r="12" spans="1:8" x14ac:dyDescent="0.35">
      <c r="A12" t="s">
        <v>8</v>
      </c>
      <c r="B12" s="3">
        <v>0.22</v>
      </c>
    </row>
    <row r="13" spans="1:8" x14ac:dyDescent="0.35">
      <c r="A13" t="s">
        <v>9</v>
      </c>
      <c r="B13" s="10">
        <v>9</v>
      </c>
      <c r="C13" s="2" t="s">
        <v>10</v>
      </c>
    </row>
    <row r="15" spans="1:8" x14ac:dyDescent="0.35">
      <c r="B15" s="1" t="s">
        <v>20</v>
      </c>
    </row>
    <row r="16" spans="1:8" x14ac:dyDescent="0.35">
      <c r="A16" s="5" t="s">
        <v>11</v>
      </c>
    </row>
    <row r="17" spans="1:2" x14ac:dyDescent="0.35">
      <c r="A17" t="s">
        <v>12</v>
      </c>
      <c r="B17" s="1">
        <f>B$13*C2*B2</f>
        <v>436751999.99999994</v>
      </c>
    </row>
    <row r="18" spans="1:2" x14ac:dyDescent="0.35">
      <c r="A18" t="s">
        <v>13</v>
      </c>
      <c r="B18" s="1">
        <f>B$13*C3*B3</f>
        <v>436751999.99999994</v>
      </c>
    </row>
    <row r="19" spans="1:2" x14ac:dyDescent="0.35">
      <c r="A19" s="7" t="s">
        <v>14</v>
      </c>
      <c r="B19" s="4">
        <f>B17+B18</f>
        <v>873503999.99999988</v>
      </c>
    </row>
    <row r="20" spans="1:2" x14ac:dyDescent="0.35">
      <c r="A20" s="5" t="s">
        <v>15</v>
      </c>
    </row>
    <row r="21" spans="1:2" x14ac:dyDescent="0.35">
      <c r="A21" t="s">
        <v>16</v>
      </c>
      <c r="B21" s="1">
        <f>D2*B2</f>
        <v>235980000</v>
      </c>
    </row>
    <row r="22" spans="1:2" x14ac:dyDescent="0.35">
      <c r="A22" t="s">
        <v>17</v>
      </c>
      <c r="B22" s="1">
        <f>D3*B3</f>
        <v>173880000</v>
      </c>
    </row>
    <row r="23" spans="1:2" x14ac:dyDescent="0.35">
      <c r="A23" s="7" t="s">
        <v>18</v>
      </c>
      <c r="B23" s="4">
        <f>B21+B22</f>
        <v>409860000</v>
      </c>
    </row>
    <row r="24" spans="1:2" x14ac:dyDescent="0.35">
      <c r="A24" s="7" t="s">
        <v>19</v>
      </c>
      <c r="B24" s="4">
        <f>B19-B23</f>
        <v>463643999.99999988</v>
      </c>
    </row>
    <row r="25" spans="1:2" x14ac:dyDescent="0.35">
      <c r="A25" s="5" t="s">
        <v>23</v>
      </c>
    </row>
    <row r="26" spans="1:2" x14ac:dyDescent="0.35">
      <c r="A26" t="s">
        <v>21</v>
      </c>
      <c r="B26" s="1">
        <f>B7</f>
        <v>310500000</v>
      </c>
    </row>
    <row r="27" spans="1:2" x14ac:dyDescent="0.35">
      <c r="A27" t="s">
        <v>5</v>
      </c>
      <c r="B27" s="1">
        <f>B8</f>
        <v>72450000</v>
      </c>
    </row>
    <row r="28" spans="1:2" x14ac:dyDescent="0.35">
      <c r="A28" t="s">
        <v>7</v>
      </c>
      <c r="B28" s="1">
        <f>B9</f>
        <v>80000000</v>
      </c>
    </row>
    <row r="29" spans="1:2" x14ac:dyDescent="0.35">
      <c r="A29" t="s">
        <v>26</v>
      </c>
      <c r="B29" s="1">
        <f>SUM(B26:B28)</f>
        <v>462950000</v>
      </c>
    </row>
    <row r="30" spans="1:2" x14ac:dyDescent="0.35">
      <c r="A30" s="7" t="s">
        <v>22</v>
      </c>
      <c r="B30" s="4">
        <f>B24-B29</f>
        <v>693999.99999988079</v>
      </c>
    </row>
    <row r="31" spans="1:2" x14ac:dyDescent="0.35">
      <c r="A31" s="7" t="s">
        <v>24</v>
      </c>
      <c r="B31" s="1">
        <f>B12*B30</f>
        <v>152679.99999997378</v>
      </c>
    </row>
    <row r="32" spans="1:2" ht="15" thickBot="1" x14ac:dyDescent="0.4">
      <c r="A32" s="8" t="s">
        <v>28</v>
      </c>
      <c r="B32" s="6">
        <f>B30-B31</f>
        <v>541319.99999990698</v>
      </c>
    </row>
    <row r="33" spans="1:2" ht="15" thickTop="1" x14ac:dyDescent="0.35">
      <c r="A33" t="s">
        <v>27</v>
      </c>
      <c r="B33" s="13">
        <f>B32/B19</f>
        <v>6.1971095724794279E-4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2021-10-25T04:22:54Z</dcterms:created>
  <dcterms:modified xsi:type="dcterms:W3CDTF">2021-10-25T06:31:41Z</dcterms:modified>
</cp:coreProperties>
</file>